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9315" windowHeight="6975"/>
  </bookViews>
  <sheets>
    <sheet name="Saldos Flujo de Caja" sheetId="2" r:id="rId1"/>
  </sheets>
  <calcPr calcId="152511"/>
</workbook>
</file>

<file path=xl/calcChain.xml><?xml version="1.0" encoding="utf-8"?>
<calcChain xmlns="http://schemas.openxmlformats.org/spreadsheetml/2006/main">
  <c r="E33" i="2" l="1"/>
  <c r="E32" i="2"/>
  <c r="H32" i="2" s="1"/>
  <c r="H31" i="2"/>
  <c r="B29" i="2"/>
  <c r="G27" i="2"/>
  <c r="G29" i="2" s="1"/>
  <c r="H29" i="2" s="1"/>
  <c r="H26" i="2"/>
  <c r="F26" i="2"/>
  <c r="F28" i="2" s="1"/>
  <c r="E26" i="2"/>
  <c r="H25" i="2"/>
  <c r="H24" i="2"/>
  <c r="H23" i="2"/>
  <c r="H22" i="2"/>
  <c r="H21" i="2"/>
  <c r="B12" i="2"/>
  <c r="C12" i="2" s="1"/>
  <c r="C11" i="2"/>
  <c r="B11" i="2"/>
  <c r="B14" i="2" s="1"/>
  <c r="E10" i="2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C10" i="2"/>
  <c r="D10" i="2" s="1"/>
  <c r="C9" i="2"/>
  <c r="D9" i="2" s="1"/>
  <c r="E9" i="2" l="1"/>
  <c r="D11" i="2"/>
  <c r="F33" i="2"/>
  <c r="F30" i="2"/>
  <c r="H30" i="2" s="1"/>
  <c r="H28" i="2"/>
  <c r="C32" i="2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C26" i="2"/>
  <c r="C14" i="2"/>
  <c r="B25" i="2"/>
  <c r="B21" i="2"/>
  <c r="H33" i="2"/>
  <c r="G33" i="2"/>
  <c r="H27" i="2"/>
  <c r="D14" i="2" l="1"/>
  <c r="E11" i="2"/>
  <c r="E14" i="2" s="1"/>
  <c r="F9" i="2"/>
  <c r="D21" i="2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B33" i="2"/>
  <c r="I21" i="2"/>
  <c r="C33" i="2"/>
  <c r="I22" i="2" l="1"/>
  <c r="F11" i="2"/>
  <c r="F14" i="2" s="1"/>
  <c r="G9" i="2"/>
  <c r="I23" i="2" l="1"/>
  <c r="H9" i="2"/>
  <c r="G11" i="2"/>
  <c r="G14" i="2" s="1"/>
  <c r="I9" i="2" l="1"/>
  <c r="H11" i="2"/>
  <c r="H14" i="2" s="1"/>
  <c r="I24" i="2"/>
  <c r="I25" i="2" l="1"/>
  <c r="J9" i="2"/>
  <c r="I11" i="2"/>
  <c r="I14" i="2" s="1"/>
  <c r="J11" i="2" l="1"/>
  <c r="J14" i="2" s="1"/>
  <c r="K9" i="2"/>
  <c r="I26" i="2"/>
  <c r="I27" i="2" l="1"/>
  <c r="K11" i="2"/>
  <c r="K14" i="2" s="1"/>
  <c r="L9" i="2"/>
  <c r="M9" i="2" l="1"/>
  <c r="L11" i="2"/>
  <c r="L14" i="2" s="1"/>
  <c r="I28" i="2"/>
  <c r="N9" i="2" l="1"/>
  <c r="M11" i="2"/>
  <c r="M14" i="2" s="1"/>
  <c r="I29" i="2"/>
  <c r="N11" i="2" l="1"/>
  <c r="N14" i="2" s="1"/>
  <c r="O9" i="2"/>
  <c r="I30" i="2"/>
  <c r="I31" i="2" l="1"/>
  <c r="O11" i="2"/>
  <c r="O14" i="2" s="1"/>
  <c r="P9" i="2"/>
  <c r="Q9" i="2" l="1"/>
  <c r="P11" i="2"/>
  <c r="P14" i="2" s="1"/>
  <c r="I32" i="2"/>
  <c r="R9" i="2" l="1"/>
  <c r="Q11" i="2"/>
  <c r="Q14" i="2" s="1"/>
  <c r="R11" i="2" l="1"/>
  <c r="R14" i="2" s="1"/>
  <c r="S9" i="2"/>
  <c r="S11" i="2" s="1"/>
  <c r="S14" i="2" s="1"/>
</calcChain>
</file>

<file path=xl/sharedStrings.xml><?xml version="1.0" encoding="utf-8"?>
<sst xmlns="http://schemas.openxmlformats.org/spreadsheetml/2006/main" count="39" uniqueCount="35">
  <si>
    <t xml:space="preserve">Nacion </t>
  </si>
  <si>
    <t>U de Caldas</t>
  </si>
  <si>
    <t>FLUJO DE CAJA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</si>
  <si>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</si>
  <si>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</si>
  <si>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</si>
  <si>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</si>
  <si>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</si>
  <si>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</si>
  <si>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</si>
  <si>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</si>
  <si>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</si>
  <si>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</si>
  <si>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</si>
  <si>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</si>
  <si>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</t>
  </si>
  <si>
    <t>Saldos</t>
  </si>
  <si>
    <t>Gasto por nominas</t>
  </si>
  <si>
    <t xml:space="preserve">Bonos </t>
  </si>
  <si>
    <t>Cuotas Partes</t>
  </si>
  <si>
    <t>Total Egresos</t>
  </si>
  <si>
    <t>Recuperaciones</t>
  </si>
  <si>
    <t>Saldo Ingresos</t>
  </si>
  <si>
    <t xml:space="preserve"> </t>
  </si>
  <si>
    <t>Año</t>
  </si>
  <si>
    <t>FLUJO DE CAJA MENSUAL 2018</t>
  </si>
  <si>
    <t>CALCULOS PASIVO PENSIONAL - FIDUCIA</t>
  </si>
  <si>
    <t>IPC</t>
  </si>
  <si>
    <t>Total Ingresos</t>
  </si>
  <si>
    <t>Mes</t>
  </si>
  <si>
    <t>Versión</t>
  </si>
  <si>
    <t>Anexo No 2</t>
  </si>
  <si>
    <t>Rentabilidad</t>
  </si>
  <si>
    <t>%</t>
  </si>
  <si>
    <t>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</si>
</sst>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0.000%"/>
    <numFmt numFmtId="168" formatCode="_(* #,##0_);_(* \(#,##0\);_(* &quot;-&quot;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9" fontId="0" fillId="0" borderId="0" xfId="0" applyNumberFormat="1" applyAlignment="1">
      <alignment horizontal="center"/>
    </xf>
    <xf numFmtId="0" fontId="2" fillId="0" borderId="0" xfId="0" applyFont="1"/>
    <xf numFmtId="165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0" fontId="0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2" applyNumberFormat="1" applyFont="1" applyAlignment="1">
      <alignment horizontal="center"/>
    </xf>
    <xf numFmtId="168" fontId="0" fillId="0" borderId="0" xfId="0" applyNumberFormat="1"/>
    <xf numFmtId="166" fontId="0" fillId="0" borderId="0" xfId="0" applyNumberFormat="1" applyAlignment="1">
      <alignment horizontal="center"/>
    </xf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/>
    <xf numFmtId="165" fontId="2" fillId="2" borderId="1" xfId="1" applyNumberFormat="1" applyFont="1" applyFill="1" applyBorder="1"/>
    <xf numFmtId="0" fontId="2" fillId="3" borderId="5" xfId="0" applyFont="1" applyFill="1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2" fillId="3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165" fontId="0" fillId="0" borderId="0" xfId="0" applyNumberFormat="1" applyBorder="1"/>
    <xf numFmtId="165" fontId="0" fillId="0" borderId="14" xfId="0" applyNumberFormat="1" applyBorder="1"/>
    <xf numFmtId="14" fontId="0" fillId="0" borderId="0" xfId="0" applyNumberFormat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5" fontId="2" fillId="0" borderId="0" xfId="0" applyNumberFormat="1" applyFont="1" applyFill="1" applyBorder="1"/>
    <xf numFmtId="165" fontId="0" fillId="0" borderId="0" xfId="1" applyNumberFormat="1" applyFont="1" applyBorder="1"/>
    <xf numFmtId="165" fontId="3" fillId="0" borderId="0" xfId="1" applyNumberFormat="1" applyFont="1"/>
    <xf numFmtId="0" fontId="0" fillId="2" borderId="16" xfId="0" applyFill="1" applyBorder="1"/>
    <xf numFmtId="165" fontId="2" fillId="2" borderId="17" xfId="0" applyNumberFormat="1" applyFont="1" applyFill="1" applyBorder="1"/>
    <xf numFmtId="165" fontId="0" fillId="2" borderId="18" xfId="0" applyNumberFormat="1" applyFill="1" applyBorder="1"/>
    <xf numFmtId="0" fontId="0" fillId="3" borderId="19" xfId="0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 wrapText="1"/>
    </xf>
    <xf numFmtId="0" fontId="0" fillId="0" borderId="21" xfId="0" applyBorder="1"/>
    <xf numFmtId="165" fontId="0" fillId="0" borderId="21" xfId="0" applyNumberFormat="1" applyBorder="1"/>
    <xf numFmtId="165" fontId="2" fillId="2" borderId="15" xfId="0" applyNumberFormat="1" applyFont="1" applyFill="1" applyBorder="1"/>
    <xf numFmtId="165" fontId="2" fillId="0" borderId="0" xfId="1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3" borderId="19" xfId="0" applyFill="1" applyBorder="1"/>
    <xf numFmtId="165" fontId="0" fillId="0" borderId="21" xfId="1" applyNumberFormat="1" applyFont="1" applyBorder="1"/>
    <xf numFmtId="165" fontId="2" fillId="2" borderId="15" xfId="1" applyNumberFormat="1" applyFont="1" applyFill="1" applyBorder="1"/>
    <xf numFmtId="0" fontId="0" fillId="3" borderId="10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abSelected="1" topLeftCell="A4" workbookViewId="0">
      <selection activeCell="L19" sqref="L19"/>
    </sheetView>
  </sheetViews>
  <sheetFormatPr baseColWidth="10" defaultRowHeight="15" x14ac:dyDescent="0.25"/>
  <cols>
    <col min="1" max="1" width="15" customWidth="1"/>
    <col min="2" max="19" width="15.5703125" customWidth="1"/>
  </cols>
  <sheetData>
    <row r="1" spans="1:30" x14ac:dyDescent="0.25">
      <c r="A1" s="14" t="s">
        <v>26</v>
      </c>
      <c r="B1" s="15"/>
      <c r="C1" s="16"/>
      <c r="D1" s="1" t="s">
        <v>30</v>
      </c>
      <c r="E1" s="34">
        <v>43007</v>
      </c>
    </row>
    <row r="3" spans="1:30" x14ac:dyDescent="0.25">
      <c r="A3" s="14" t="s">
        <v>2</v>
      </c>
      <c r="B3" s="16"/>
    </row>
    <row r="5" spans="1:30" x14ac:dyDescent="0.25">
      <c r="A5" s="17" t="s">
        <v>24</v>
      </c>
      <c r="B5" s="18">
        <v>2017</v>
      </c>
      <c r="C5" s="18">
        <v>2018</v>
      </c>
      <c r="D5" s="18">
        <v>2019</v>
      </c>
      <c r="E5" s="18">
        <v>2020</v>
      </c>
      <c r="F5" s="18">
        <v>2021</v>
      </c>
      <c r="G5" s="18">
        <v>2022</v>
      </c>
      <c r="H5" s="18">
        <v>2023</v>
      </c>
      <c r="I5" s="18">
        <v>2024</v>
      </c>
      <c r="J5" s="18">
        <v>2025</v>
      </c>
      <c r="K5" s="18">
        <v>2026</v>
      </c>
      <c r="L5" s="18">
        <v>2027</v>
      </c>
      <c r="M5" s="18">
        <v>2028</v>
      </c>
      <c r="N5" s="18">
        <v>2029</v>
      </c>
      <c r="O5" s="18">
        <v>2030</v>
      </c>
      <c r="P5" s="18">
        <v>2031</v>
      </c>
      <c r="Q5" s="18">
        <v>2032</v>
      </c>
      <c r="R5" s="18">
        <v>2033</v>
      </c>
      <c r="S5" s="19">
        <v>2034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 t="s">
        <v>27</v>
      </c>
      <c r="C6" s="3">
        <v>0.05</v>
      </c>
      <c r="D6" s="3">
        <v>0.04</v>
      </c>
      <c r="E6" s="3">
        <v>0.04</v>
      </c>
      <c r="F6" s="3">
        <v>0.04</v>
      </c>
      <c r="G6" s="3">
        <v>0.04</v>
      </c>
      <c r="H6" s="3">
        <v>0.04</v>
      </c>
      <c r="I6" s="3">
        <v>0.04</v>
      </c>
      <c r="J6" s="3">
        <v>0.04</v>
      </c>
      <c r="K6" s="3">
        <v>0.04</v>
      </c>
      <c r="L6" s="3">
        <v>0.04</v>
      </c>
      <c r="M6" s="3">
        <v>0.04</v>
      </c>
      <c r="N6" s="3">
        <v>0.04</v>
      </c>
      <c r="O6" s="3">
        <v>0.04</v>
      </c>
      <c r="P6" s="3">
        <v>0.04</v>
      </c>
      <c r="Q6" s="3">
        <v>0.04</v>
      </c>
      <c r="R6" s="3">
        <v>0.04</v>
      </c>
      <c r="S6" s="3">
        <v>0.04</v>
      </c>
    </row>
    <row r="7" spans="1:30" x14ac:dyDescent="0.25">
      <c r="C7" s="1">
        <v>1.05</v>
      </c>
      <c r="D7" s="1">
        <v>1.04</v>
      </c>
      <c r="E7" s="1">
        <v>1.04</v>
      </c>
      <c r="F7" s="1">
        <v>1.04</v>
      </c>
      <c r="G7" s="1">
        <v>1.04</v>
      </c>
      <c r="H7" s="1">
        <v>1.04</v>
      </c>
      <c r="I7" s="1">
        <v>1.04</v>
      </c>
      <c r="J7" s="1">
        <v>1.04</v>
      </c>
      <c r="K7" s="1">
        <v>1.04</v>
      </c>
      <c r="L7" s="1">
        <v>1.04</v>
      </c>
      <c r="M7" s="1">
        <v>1.04</v>
      </c>
      <c r="N7" s="1">
        <v>1.04</v>
      </c>
      <c r="O7" s="1">
        <v>1.04</v>
      </c>
      <c r="P7" s="1">
        <v>1.04</v>
      </c>
      <c r="Q7" s="1">
        <v>1.04</v>
      </c>
      <c r="R7" s="1">
        <v>1.04</v>
      </c>
      <c r="S7" s="1">
        <v>1.04</v>
      </c>
    </row>
    <row r="8" spans="1:30" x14ac:dyDescent="0.25">
      <c r="A8" s="4"/>
    </row>
    <row r="9" spans="1:30" x14ac:dyDescent="0.25">
      <c r="A9" t="s">
        <v>0</v>
      </c>
      <c r="B9" s="2">
        <v>22180000000</v>
      </c>
      <c r="C9" s="2">
        <f>B9*C7</f>
        <v>23289000000</v>
      </c>
      <c r="D9" s="2">
        <f t="shared" ref="D9:S9" si="0">C9*D7</f>
        <v>24220560000</v>
      </c>
      <c r="E9" s="2">
        <f t="shared" si="0"/>
        <v>25189382400</v>
      </c>
      <c r="F9" s="2">
        <f t="shared" si="0"/>
        <v>26196957696</v>
      </c>
      <c r="G9" s="2">
        <f t="shared" si="0"/>
        <v>27244836003.84</v>
      </c>
      <c r="H9" s="2">
        <f t="shared" si="0"/>
        <v>28334629443.993603</v>
      </c>
      <c r="I9" s="2">
        <f t="shared" si="0"/>
        <v>29468014621.753349</v>
      </c>
      <c r="J9" s="2">
        <f t="shared" si="0"/>
        <v>30646735206.623486</v>
      </c>
      <c r="K9" s="2">
        <f t="shared" si="0"/>
        <v>31872604614.888428</v>
      </c>
      <c r="L9" s="2">
        <f t="shared" si="0"/>
        <v>33147508799.483967</v>
      </c>
      <c r="M9" s="2">
        <f t="shared" si="0"/>
        <v>34473409151.463326</v>
      </c>
      <c r="N9" s="2">
        <f t="shared" si="0"/>
        <v>35852345517.521858</v>
      </c>
      <c r="O9" s="2">
        <f t="shared" si="0"/>
        <v>37286439338.222733</v>
      </c>
      <c r="P9" s="2">
        <f t="shared" si="0"/>
        <v>38777896911.75164</v>
      </c>
      <c r="Q9" s="2">
        <f t="shared" si="0"/>
        <v>40329012788.22171</v>
      </c>
      <c r="R9" s="2">
        <f t="shared" si="0"/>
        <v>41942173299.75058</v>
      </c>
      <c r="S9" s="2">
        <f t="shared" si="0"/>
        <v>43619860231.740608</v>
      </c>
    </row>
    <row r="10" spans="1:30" x14ac:dyDescent="0.25">
      <c r="A10" t="s">
        <v>1</v>
      </c>
      <c r="B10" s="42">
        <v>4177649264.531342</v>
      </c>
      <c r="C10" s="2">
        <f>B10*C7</f>
        <v>4386531727.7579098</v>
      </c>
      <c r="D10" s="2">
        <f t="shared" ref="D10:S10" si="1">C10*D7</f>
        <v>4561992996.8682261</v>
      </c>
      <c r="E10" s="2">
        <f t="shared" si="1"/>
        <v>4744472716.7429552</v>
      </c>
      <c r="F10" s="2">
        <f t="shared" si="1"/>
        <v>4934251625.412674</v>
      </c>
      <c r="G10" s="2">
        <f t="shared" si="1"/>
        <v>5131621690.4291811</v>
      </c>
      <c r="H10" s="2">
        <f t="shared" si="1"/>
        <v>5336886558.0463486</v>
      </c>
      <c r="I10" s="2">
        <f t="shared" si="1"/>
        <v>5550362020.3682032</v>
      </c>
      <c r="J10" s="2">
        <f t="shared" si="1"/>
        <v>5772376501.1829319</v>
      </c>
      <c r="K10" s="2">
        <f t="shared" si="1"/>
        <v>6003271561.2302494</v>
      </c>
      <c r="L10" s="2">
        <f t="shared" si="1"/>
        <v>6243402423.6794596</v>
      </c>
      <c r="M10" s="2">
        <f t="shared" si="1"/>
        <v>6493138520.6266384</v>
      </c>
      <c r="N10" s="2">
        <f t="shared" si="1"/>
        <v>6752864061.451704</v>
      </c>
      <c r="O10" s="2">
        <f t="shared" si="1"/>
        <v>7022978623.9097729</v>
      </c>
      <c r="P10" s="2">
        <f t="shared" si="1"/>
        <v>7303897768.8661642</v>
      </c>
      <c r="Q10" s="2">
        <f t="shared" si="1"/>
        <v>7596053679.6208115</v>
      </c>
      <c r="R10" s="2">
        <f t="shared" si="1"/>
        <v>7899895826.805644</v>
      </c>
      <c r="S10" s="2">
        <f t="shared" si="1"/>
        <v>8215891659.8778696</v>
      </c>
    </row>
    <row r="11" spans="1:30" x14ac:dyDescent="0.25">
      <c r="B11" s="6">
        <f>SUM(B9:B10)</f>
        <v>26357649264.531342</v>
      </c>
      <c r="C11" s="6">
        <f t="shared" ref="C11:S11" si="2">SUM(C9:C10)</f>
        <v>27675531727.757912</v>
      </c>
      <c r="D11" s="6">
        <f t="shared" si="2"/>
        <v>28782552996.868225</v>
      </c>
      <c r="E11" s="6">
        <f t="shared" si="2"/>
        <v>29933855116.742954</v>
      </c>
      <c r="F11" s="6">
        <f t="shared" si="2"/>
        <v>31131209321.412674</v>
      </c>
      <c r="G11" s="6">
        <f t="shared" si="2"/>
        <v>32376457694.26918</v>
      </c>
      <c r="H11" s="6">
        <f t="shared" si="2"/>
        <v>33671516002.039951</v>
      </c>
      <c r="I11" s="6">
        <f t="shared" si="2"/>
        <v>35018376642.121552</v>
      </c>
      <c r="J11" s="6">
        <f t="shared" si="2"/>
        <v>36419111707.806419</v>
      </c>
      <c r="K11" s="6">
        <f t="shared" si="2"/>
        <v>37875876176.118675</v>
      </c>
      <c r="L11" s="6">
        <f t="shared" si="2"/>
        <v>39390911223.163429</v>
      </c>
      <c r="M11" s="6">
        <f t="shared" si="2"/>
        <v>40966547672.089966</v>
      </c>
      <c r="N11" s="6">
        <f t="shared" si="2"/>
        <v>42605209578.973564</v>
      </c>
      <c r="O11" s="6">
        <f t="shared" si="2"/>
        <v>44309417962.132507</v>
      </c>
      <c r="P11" s="6">
        <f t="shared" si="2"/>
        <v>46081794680.617805</v>
      </c>
      <c r="Q11" s="6">
        <f t="shared" si="2"/>
        <v>47925066467.842522</v>
      </c>
      <c r="R11" s="6">
        <f t="shared" si="2"/>
        <v>49842069126.556221</v>
      </c>
      <c r="S11" s="6">
        <f t="shared" si="2"/>
        <v>51835751891.618477</v>
      </c>
    </row>
    <row r="12" spans="1:30" x14ac:dyDescent="0.25">
      <c r="A12" t="s">
        <v>21</v>
      </c>
      <c r="B12" s="2">
        <f>206000000*2</f>
        <v>412000000</v>
      </c>
      <c r="C12" s="5">
        <f t="shared" ref="C12:S12" si="3">B12*C7</f>
        <v>432600000</v>
      </c>
      <c r="D12" s="5">
        <f t="shared" si="3"/>
        <v>449904000</v>
      </c>
      <c r="E12" s="5">
        <f t="shared" si="3"/>
        <v>467900160</v>
      </c>
      <c r="F12" s="5">
        <f t="shared" si="3"/>
        <v>486616166.40000004</v>
      </c>
      <c r="G12" s="5">
        <f t="shared" si="3"/>
        <v>506080813.05600005</v>
      </c>
      <c r="H12" s="5">
        <f t="shared" si="3"/>
        <v>526324045.5782401</v>
      </c>
      <c r="I12" s="5">
        <f t="shared" si="3"/>
        <v>547377007.40136969</v>
      </c>
      <c r="J12" s="5">
        <f t="shared" si="3"/>
        <v>569272087.69742453</v>
      </c>
      <c r="K12" s="5">
        <f t="shared" si="3"/>
        <v>592042971.20532155</v>
      </c>
      <c r="L12" s="5">
        <f t="shared" si="3"/>
        <v>615724690.05353439</v>
      </c>
      <c r="M12" s="5">
        <f t="shared" si="3"/>
        <v>640353677.65567577</v>
      </c>
      <c r="N12" s="5">
        <f t="shared" si="3"/>
        <v>665967824.76190281</v>
      </c>
      <c r="O12" s="5">
        <f t="shared" si="3"/>
        <v>692606537.75237894</v>
      </c>
      <c r="P12" s="5">
        <f t="shared" si="3"/>
        <v>720310799.26247418</v>
      </c>
      <c r="Q12" s="5">
        <f t="shared" si="3"/>
        <v>749123231.23297322</v>
      </c>
      <c r="R12" s="5">
        <f t="shared" si="3"/>
        <v>779088160.48229218</v>
      </c>
      <c r="S12" s="5">
        <f t="shared" si="3"/>
        <v>810251686.90158391</v>
      </c>
    </row>
    <row r="13" spans="1:30" x14ac:dyDescent="0.25"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30" x14ac:dyDescent="0.25">
      <c r="A14" s="20" t="s">
        <v>28</v>
      </c>
      <c r="B14" s="21">
        <f>SUM(B11:B12)</f>
        <v>26769649264.531342</v>
      </c>
      <c r="C14" s="21">
        <f t="shared" ref="C14:S14" si="4">SUM(C11:C12)</f>
        <v>28108131727.757912</v>
      </c>
      <c r="D14" s="21">
        <f t="shared" si="4"/>
        <v>29232456996.868225</v>
      </c>
      <c r="E14" s="21">
        <f t="shared" si="4"/>
        <v>30401755276.742954</v>
      </c>
      <c r="F14" s="21">
        <f t="shared" si="4"/>
        <v>31617825487.812675</v>
      </c>
      <c r="G14" s="21">
        <f t="shared" si="4"/>
        <v>32882538507.32518</v>
      </c>
      <c r="H14" s="21">
        <f t="shared" si="4"/>
        <v>34197840047.618191</v>
      </c>
      <c r="I14" s="21">
        <f t="shared" si="4"/>
        <v>35565753649.522919</v>
      </c>
      <c r="J14" s="21">
        <f t="shared" si="4"/>
        <v>36988383795.503845</v>
      </c>
      <c r="K14" s="21">
        <f t="shared" si="4"/>
        <v>38467919147.323997</v>
      </c>
      <c r="L14" s="21">
        <f t="shared" si="4"/>
        <v>40006635913.216965</v>
      </c>
      <c r="M14" s="21">
        <f t="shared" si="4"/>
        <v>41606901349.745644</v>
      </c>
      <c r="N14" s="21">
        <f t="shared" si="4"/>
        <v>43271177403.735466</v>
      </c>
      <c r="O14" s="21">
        <f t="shared" si="4"/>
        <v>45002024499.884888</v>
      </c>
      <c r="P14" s="21">
        <f t="shared" si="4"/>
        <v>46802105479.88028</v>
      </c>
      <c r="Q14" s="21">
        <f t="shared" si="4"/>
        <v>48674189699.075493</v>
      </c>
      <c r="R14" s="21">
        <f t="shared" si="4"/>
        <v>50621157287.038513</v>
      </c>
      <c r="S14" s="21">
        <f t="shared" si="4"/>
        <v>52646003578.520058</v>
      </c>
    </row>
    <row r="16" spans="1:30" x14ac:dyDescent="0.25">
      <c r="A16" s="4" t="s">
        <v>31</v>
      </c>
    </row>
    <row r="17" spans="1:16" ht="15.75" thickBot="1" x14ac:dyDescent="0.3">
      <c r="A17" s="22" t="s">
        <v>25</v>
      </c>
      <c r="B17" s="23"/>
      <c r="E17" s="2"/>
    </row>
    <row r="18" spans="1:16" x14ac:dyDescent="0.25">
      <c r="A18" s="52"/>
      <c r="B18" s="53"/>
      <c r="C18" s="53"/>
      <c r="D18" s="46"/>
      <c r="E18" s="26"/>
      <c r="F18" s="26"/>
      <c r="G18" s="26"/>
      <c r="H18" s="55"/>
      <c r="I18" s="27"/>
      <c r="J18" s="58"/>
      <c r="K18" s="58" t="s">
        <v>33</v>
      </c>
      <c r="L18" s="35"/>
      <c r="M18" s="35"/>
      <c r="N18" s="35"/>
      <c r="O18" s="35"/>
      <c r="P18" s="35"/>
    </row>
    <row r="19" spans="1:16" s="8" customFormat="1" ht="30" x14ac:dyDescent="0.25">
      <c r="A19" s="28" t="s">
        <v>29</v>
      </c>
      <c r="B19" s="25" t="s">
        <v>15</v>
      </c>
      <c r="C19" s="25" t="s">
        <v>21</v>
      </c>
      <c r="D19" s="47" t="s">
        <v>22</v>
      </c>
      <c r="E19" s="24" t="s">
        <v>17</v>
      </c>
      <c r="F19" s="25" t="s">
        <v>18</v>
      </c>
      <c r="G19" s="25" t="s">
        <v>19</v>
      </c>
      <c r="H19" s="47" t="s">
        <v>20</v>
      </c>
      <c r="I19" s="54" t="s">
        <v>16</v>
      </c>
      <c r="J19" s="54" t="s">
        <v>32</v>
      </c>
      <c r="K19" s="54" t="s">
        <v>34</v>
      </c>
      <c r="L19" s="37"/>
      <c r="M19" s="51"/>
      <c r="N19" s="38"/>
      <c r="O19" s="37"/>
      <c r="P19" s="38"/>
    </row>
    <row r="20" spans="1:16" x14ac:dyDescent="0.25">
      <c r="A20" s="29"/>
      <c r="B20" s="30"/>
      <c r="C20" s="30"/>
      <c r="D20" s="48"/>
      <c r="E20" s="30"/>
      <c r="F20" s="30"/>
      <c r="G20" s="30"/>
      <c r="H20" s="48" t="s">
        <v>23</v>
      </c>
      <c r="I20" s="31"/>
      <c r="J20" s="35"/>
      <c r="K20" s="35"/>
      <c r="L20" s="35"/>
      <c r="M20" s="35"/>
      <c r="N20" s="35"/>
      <c r="O20" s="35"/>
      <c r="P20" s="35"/>
    </row>
    <row r="21" spans="1:16" x14ac:dyDescent="0.25">
      <c r="A21" s="29" t="s">
        <v>3</v>
      </c>
      <c r="B21" s="32">
        <f>$C$11/3</f>
        <v>9225177242.5859699</v>
      </c>
      <c r="C21" s="30"/>
      <c r="D21" s="49">
        <f>+B21+C21</f>
        <v>9225177242.5859699</v>
      </c>
      <c r="E21" s="41">
        <v>1611207624.6000001</v>
      </c>
      <c r="F21" s="30"/>
      <c r="G21" s="30"/>
      <c r="H21" s="56">
        <f>SUM(E21:G21)</f>
        <v>1611207624.6000001</v>
      </c>
      <c r="I21" s="33">
        <f>B21+C21-H21</f>
        <v>7613969617.9859695</v>
      </c>
      <c r="J21" s="36"/>
      <c r="K21" s="36"/>
      <c r="L21" s="39"/>
      <c r="M21" s="36"/>
      <c r="N21" s="36"/>
      <c r="O21" s="36"/>
      <c r="P21" s="36"/>
    </row>
    <row r="22" spans="1:16" x14ac:dyDescent="0.25">
      <c r="A22" s="29" t="s">
        <v>4</v>
      </c>
      <c r="B22" s="30"/>
      <c r="C22" s="30"/>
      <c r="D22" s="49">
        <f>+D21+B22+C22</f>
        <v>9225177242.5859699</v>
      </c>
      <c r="E22" s="41">
        <v>1611207624.6000001</v>
      </c>
      <c r="F22" s="30"/>
      <c r="G22" s="30"/>
      <c r="H22" s="56">
        <f t="shared" ref="H22:H32" si="5">SUM(E22:G22)</f>
        <v>1611207624.6000001</v>
      </c>
      <c r="I22" s="33">
        <f>I21+B22+C22-H22</f>
        <v>6002761993.3859692</v>
      </c>
      <c r="J22" s="36"/>
      <c r="K22" s="36"/>
      <c r="L22" s="39"/>
      <c r="M22" s="36"/>
      <c r="N22" s="36"/>
      <c r="O22" s="36"/>
      <c r="P22" s="36"/>
    </row>
    <row r="23" spans="1:16" x14ac:dyDescent="0.25">
      <c r="A23" s="29" t="s">
        <v>5</v>
      </c>
      <c r="B23" s="30"/>
      <c r="C23" s="30"/>
      <c r="D23" s="49">
        <f t="shared" ref="D23:D32" si="6">+D22+B23+C23</f>
        <v>9225177242.5859699</v>
      </c>
      <c r="E23" s="41">
        <v>1611207624.6000001</v>
      </c>
      <c r="F23" s="30"/>
      <c r="G23" s="41">
        <v>100000000</v>
      </c>
      <c r="H23" s="56">
        <f t="shared" si="5"/>
        <v>1711207624.6000001</v>
      </c>
      <c r="I23" s="33">
        <f t="shared" ref="I23:I32" si="7">I22+B23+C23-H23</f>
        <v>4291554368.7859688</v>
      </c>
      <c r="J23" s="36"/>
      <c r="K23" s="36"/>
      <c r="L23" s="39"/>
      <c r="M23" s="36"/>
      <c r="N23" s="36"/>
      <c r="O23" s="36"/>
      <c r="P23" s="36"/>
    </row>
    <row r="24" spans="1:16" x14ac:dyDescent="0.25">
      <c r="A24" s="29" t="s">
        <v>6</v>
      </c>
      <c r="B24" s="30"/>
      <c r="C24" s="30"/>
      <c r="D24" s="49">
        <f t="shared" si="6"/>
        <v>9225177242.5859699</v>
      </c>
      <c r="E24" s="41">
        <v>1611207624.6000001</v>
      </c>
      <c r="F24" s="41">
        <v>1000000000</v>
      </c>
      <c r="G24" s="30"/>
      <c r="H24" s="56">
        <f t="shared" si="5"/>
        <v>2611207624.6000004</v>
      </c>
      <c r="I24" s="33">
        <f t="shared" si="7"/>
        <v>1680346744.1859684</v>
      </c>
      <c r="J24" s="36"/>
      <c r="K24" s="36"/>
      <c r="L24" s="39"/>
      <c r="M24" s="36"/>
      <c r="N24" s="36"/>
      <c r="O24" s="36"/>
      <c r="P24" s="36"/>
    </row>
    <row r="25" spans="1:16" x14ac:dyDescent="0.25">
      <c r="A25" s="29" t="s">
        <v>7</v>
      </c>
      <c r="B25" s="32">
        <f>$C$11/3</f>
        <v>9225177242.5859699</v>
      </c>
      <c r="C25" s="30"/>
      <c r="D25" s="49">
        <f t="shared" si="6"/>
        <v>18450354485.17194</v>
      </c>
      <c r="E25" s="41">
        <v>1611207624.6000001</v>
      </c>
      <c r="F25" s="30"/>
      <c r="G25" s="41">
        <v>100000000</v>
      </c>
      <c r="H25" s="56">
        <f t="shared" si="5"/>
        <v>1711207624.6000001</v>
      </c>
      <c r="I25" s="33">
        <f t="shared" si="7"/>
        <v>9194316362.1719379</v>
      </c>
      <c r="J25" s="36"/>
      <c r="K25" s="36"/>
      <c r="L25" s="39"/>
      <c r="M25" s="36"/>
      <c r="N25" s="36"/>
      <c r="O25" s="36"/>
      <c r="P25" s="36"/>
    </row>
    <row r="26" spans="1:16" x14ac:dyDescent="0.25">
      <c r="A26" s="29" t="s">
        <v>8</v>
      </c>
      <c r="B26" s="30"/>
      <c r="C26" s="32">
        <f>C12/2</f>
        <v>216300000</v>
      </c>
      <c r="D26" s="49">
        <f t="shared" si="6"/>
        <v>18666654485.17194</v>
      </c>
      <c r="E26" s="41">
        <f>1611207624.6*2</f>
        <v>3222415249.1999998</v>
      </c>
      <c r="F26" s="32">
        <f>F24</f>
        <v>1000000000</v>
      </c>
      <c r="G26" s="30"/>
      <c r="H26" s="56">
        <f t="shared" si="5"/>
        <v>4222415249.1999998</v>
      </c>
      <c r="I26" s="33">
        <f t="shared" si="7"/>
        <v>5188201112.9719381</v>
      </c>
      <c r="J26" s="36"/>
      <c r="K26" s="36"/>
      <c r="L26" s="39"/>
      <c r="M26" s="36"/>
      <c r="N26" s="36"/>
      <c r="O26" s="36"/>
      <c r="P26" s="36"/>
    </row>
    <row r="27" spans="1:16" x14ac:dyDescent="0.25">
      <c r="A27" s="29" t="s">
        <v>9</v>
      </c>
      <c r="B27" s="30"/>
      <c r="C27" s="30"/>
      <c r="D27" s="49">
        <f t="shared" si="6"/>
        <v>18666654485.17194</v>
      </c>
      <c r="E27" s="41">
        <v>1611207624.6000001</v>
      </c>
      <c r="F27" s="30"/>
      <c r="G27" s="32">
        <f>G25</f>
        <v>100000000</v>
      </c>
      <c r="H27" s="56">
        <f t="shared" si="5"/>
        <v>1711207624.6000001</v>
      </c>
      <c r="I27" s="33">
        <f t="shared" si="7"/>
        <v>3476993488.3719378</v>
      </c>
      <c r="J27" s="36"/>
      <c r="K27" s="36"/>
      <c r="L27" s="39"/>
      <c r="M27" s="36"/>
      <c r="N27" s="36"/>
      <c r="O27" s="36"/>
      <c r="P27" s="36"/>
    </row>
    <row r="28" spans="1:16" x14ac:dyDescent="0.25">
      <c r="A28" s="29" t="s">
        <v>10</v>
      </c>
      <c r="B28" s="30"/>
      <c r="C28" s="30"/>
      <c r="D28" s="49">
        <f t="shared" si="6"/>
        <v>18666654485.17194</v>
      </c>
      <c r="E28" s="41">
        <v>1611207624.6000001</v>
      </c>
      <c r="F28" s="32">
        <f>F26</f>
        <v>1000000000</v>
      </c>
      <c r="G28" s="30"/>
      <c r="H28" s="56">
        <f t="shared" si="5"/>
        <v>2611207624.6000004</v>
      </c>
      <c r="I28" s="33">
        <f t="shared" si="7"/>
        <v>865785863.77193737</v>
      </c>
      <c r="J28" s="36"/>
      <c r="K28" s="36"/>
      <c r="L28" s="39"/>
      <c r="M28" s="36"/>
      <c r="N28" s="36"/>
      <c r="O28" s="36"/>
      <c r="P28" s="36"/>
    </row>
    <row r="29" spans="1:16" x14ac:dyDescent="0.25">
      <c r="A29" s="29" t="s">
        <v>11</v>
      </c>
      <c r="B29" s="32">
        <f>$C$11/3</f>
        <v>9225177242.5859699</v>
      </c>
      <c r="C29" s="30"/>
      <c r="D29" s="49">
        <f t="shared" si="6"/>
        <v>27891831727.757912</v>
      </c>
      <c r="E29" s="41">
        <v>1611207624.6000001</v>
      </c>
      <c r="F29" s="30"/>
      <c r="G29" s="32">
        <f>G27</f>
        <v>100000000</v>
      </c>
      <c r="H29" s="56">
        <f t="shared" si="5"/>
        <v>1711207624.6000001</v>
      </c>
      <c r="I29" s="33">
        <f t="shared" si="7"/>
        <v>8379755481.757906</v>
      </c>
      <c r="J29" s="36"/>
      <c r="K29" s="36"/>
      <c r="L29" s="39"/>
      <c r="M29" s="36"/>
      <c r="N29" s="36"/>
      <c r="O29" s="36"/>
      <c r="P29" s="36"/>
    </row>
    <row r="30" spans="1:16" x14ac:dyDescent="0.25">
      <c r="A30" s="29" t="s">
        <v>12</v>
      </c>
      <c r="B30" s="30"/>
      <c r="C30" s="30"/>
      <c r="D30" s="49">
        <f t="shared" si="6"/>
        <v>27891831727.757912</v>
      </c>
      <c r="E30" s="41">
        <v>1611207624.6000001</v>
      </c>
      <c r="F30" s="32">
        <f>F28</f>
        <v>1000000000</v>
      </c>
      <c r="G30" s="30"/>
      <c r="H30" s="56">
        <f t="shared" si="5"/>
        <v>2611207624.6000004</v>
      </c>
      <c r="I30" s="33">
        <f t="shared" si="7"/>
        <v>5768547857.1579056</v>
      </c>
      <c r="J30" s="36"/>
      <c r="K30" s="36"/>
      <c r="L30" s="39"/>
      <c r="M30" s="36"/>
      <c r="N30" s="36"/>
      <c r="O30" s="36"/>
      <c r="P30" s="36"/>
    </row>
    <row r="31" spans="1:16" x14ac:dyDescent="0.25">
      <c r="A31" s="29" t="s">
        <v>13</v>
      </c>
      <c r="B31" s="30"/>
      <c r="C31" s="30"/>
      <c r="D31" s="49">
        <f t="shared" si="6"/>
        <v>27891831727.757912</v>
      </c>
      <c r="E31" s="41">
        <v>1611207624.6000001</v>
      </c>
      <c r="F31" s="30"/>
      <c r="G31" s="30"/>
      <c r="H31" s="56">
        <f t="shared" si="5"/>
        <v>1611207624.6000001</v>
      </c>
      <c r="I31" s="33">
        <f t="shared" si="7"/>
        <v>4157340232.5579052</v>
      </c>
      <c r="J31" s="36"/>
      <c r="K31" s="36"/>
      <c r="L31" s="39"/>
      <c r="M31" s="36"/>
      <c r="N31" s="36"/>
      <c r="O31" s="36"/>
      <c r="P31" s="36"/>
    </row>
    <row r="32" spans="1:16" ht="15.75" thickBot="1" x14ac:dyDescent="0.3">
      <c r="A32" s="29" t="s">
        <v>14</v>
      </c>
      <c r="B32" s="30"/>
      <c r="C32" s="32">
        <f>C12/2</f>
        <v>216300000</v>
      </c>
      <c r="D32" s="49">
        <f t="shared" si="6"/>
        <v>28108131727.757912</v>
      </c>
      <c r="E32" s="41">
        <f>1611207624.6*2</f>
        <v>3222415249.1999998</v>
      </c>
      <c r="F32" s="30"/>
      <c r="G32" s="30"/>
      <c r="H32" s="56">
        <f t="shared" si="5"/>
        <v>3222415249.1999998</v>
      </c>
      <c r="I32" s="33">
        <f t="shared" si="7"/>
        <v>1151224983.3579054</v>
      </c>
      <c r="J32" s="36"/>
      <c r="K32" s="36"/>
      <c r="L32" s="39"/>
      <c r="M32" s="36"/>
      <c r="N32" s="36"/>
      <c r="O32" s="36"/>
      <c r="P32" s="36"/>
    </row>
    <row r="33" spans="1:16" ht="15.75" thickBot="1" x14ac:dyDescent="0.3">
      <c r="A33" s="43"/>
      <c r="B33" s="44">
        <f>SUM(B21:B32)</f>
        <v>27675531727.757912</v>
      </c>
      <c r="C33" s="44">
        <f>SUM(C21:C32)</f>
        <v>432600000</v>
      </c>
      <c r="D33" s="50" t="s">
        <v>23</v>
      </c>
      <c r="E33" s="44">
        <f>SUM(E21:E32)</f>
        <v>22556906744.400002</v>
      </c>
      <c r="F33" s="44">
        <f>SUM(F21:F32)</f>
        <v>4000000000</v>
      </c>
      <c r="G33" s="44">
        <f>SUM(G21:G32)</f>
        <v>400000000</v>
      </c>
      <c r="H33" s="57">
        <f>SUM(E33:G33)</f>
        <v>26956906744.400002</v>
      </c>
      <c r="I33" s="45" t="s">
        <v>23</v>
      </c>
      <c r="J33" s="40"/>
      <c r="K33" s="40"/>
      <c r="L33" s="35"/>
      <c r="M33" s="35"/>
      <c r="N33" s="35"/>
      <c r="O33" s="40"/>
      <c r="P33" s="36"/>
    </row>
    <row r="37" spans="1:16" x14ac:dyDescent="0.25">
      <c r="A37" s="7"/>
      <c r="B37" s="4"/>
      <c r="C37" s="7"/>
      <c r="D37" s="7"/>
      <c r="I37" s="5" t="s">
        <v>23</v>
      </c>
    </row>
    <row r="38" spans="1:16" x14ac:dyDescent="0.25">
      <c r="A38" s="9"/>
      <c r="B38" s="10"/>
      <c r="C38" s="2"/>
      <c r="D38" s="12"/>
    </row>
    <row r="39" spans="1:16" x14ac:dyDescent="0.25">
      <c r="A39" s="13"/>
      <c r="B39" s="1"/>
    </row>
    <row r="40" spans="1:16" x14ac:dyDescent="0.25">
      <c r="A40" s="1"/>
      <c r="B40" s="1"/>
    </row>
    <row r="41" spans="1:16" x14ac:dyDescent="0.25">
      <c r="A41" s="11"/>
    </row>
    <row r="43" spans="1:16" x14ac:dyDescent="0.25">
      <c r="A43" s="2"/>
    </row>
    <row r="45" spans="1:16" x14ac:dyDescent="0.25">
      <c r="A45" s="2"/>
    </row>
  </sheetData>
  <pageMargins left="0.70866141732283472" right="0.70866141732283472" top="0.74803149606299213" bottom="0.74803149606299213" header="0.31496062992125984" footer="0.31496062992125984"/>
  <pageSetup scale="41" orientation="landscape" verticalDpi="0" r:id="rId1"/>
  <headerFooter>
    <oddHeader>&amp;LANEXO No. 2 PROYECTO DE COVOCATORIA &amp;CPágina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Saldos Flujo de Caja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Contratación</cp:lastModifiedBy>
  <cp:lastPrinted>2017-10-04T19:11:20Z</cp:lastPrinted>
  <dcterms:created xsi:type="dcterms:W3CDTF">2017-02-06T21:21:31Z</dcterms:created>
  <dcterms:modified xsi:type="dcterms:W3CDTF">2017-10-10T12:04:31Z</dcterms:modified>
</cp:coreProperties>
</file>